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cuments\ПРЕЗЕНТАЦИИ\Юнит экономика\"/>
    </mc:Choice>
  </mc:AlternateContent>
  <xr:revisionPtr revIDLastSave="0" documentId="13_ncr:1_{5E0418F8-AF3C-4859-8125-F9A232D81B1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Лист2" sheetId="2" r:id="rId1"/>
    <sheet name="Лист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17" i="2" l="1"/>
  <c r="AF13" i="2"/>
  <c r="AF14" i="2" s="1"/>
  <c r="AF9" i="2"/>
  <c r="AF6" i="2"/>
  <c r="U6" i="2"/>
  <c r="T6" i="2"/>
  <c r="V3" i="2"/>
  <c r="Z6" i="2" s="1"/>
  <c r="W7" i="2" l="1"/>
  <c r="AF10" i="2"/>
  <c r="AF11" i="2" s="1"/>
  <c r="AF21" i="2" s="1"/>
  <c r="U7" i="2"/>
  <c r="T7" i="2"/>
  <c r="V7" i="2"/>
  <c r="W3" i="2"/>
  <c r="X6" i="2" s="1"/>
  <c r="X7" i="2" s="1"/>
  <c r="S6" i="2" l="1"/>
  <c r="Q6" i="2" s="1"/>
  <c r="S7" i="2" l="1"/>
  <c r="S8" i="2" s="1"/>
  <c r="AF3" i="2"/>
  <c r="AF7" i="2" s="1"/>
  <c r="AF18" i="2" l="1"/>
  <c r="AF22" i="2"/>
  <c r="AF25" i="2" s="1"/>
  <c r="Q7" i="2"/>
  <c r="AA7" i="2" s="1"/>
  <c r="AA6" i="2"/>
  <c r="AF28" i="2" l="1"/>
  <c r="AD30" i="2" s="1"/>
  <c r="AF2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</author>
  </authors>
  <commentList>
    <comment ref="S6" authorId="0" shapeId="0" xr:uid="{22D73521-E53C-48A7-A7D6-AB5ED8B65738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МИНУС ЧЕРТЕЖИ</t>
        </r>
      </text>
    </comment>
  </commentList>
</comments>
</file>

<file path=xl/sharedStrings.xml><?xml version="1.0" encoding="utf-8"?>
<sst xmlns="http://schemas.openxmlformats.org/spreadsheetml/2006/main" count="58" uniqueCount="54">
  <si>
    <t>%</t>
  </si>
  <si>
    <t>СТОИМОСТЬ ПРОЕКТА</t>
  </si>
  <si>
    <t>Итог, руб</t>
  </si>
  <si>
    <t>СТОИМ-ТЬ ПРОЕКТА--10 %</t>
  </si>
  <si>
    <t>ЗП ДИЗ-Р</t>
  </si>
  <si>
    <t>ЗП ВИЗ</t>
  </si>
  <si>
    <t>ЗП ЧЕРТЕЖ</t>
  </si>
  <si>
    <t>ЗП ПОМ-К</t>
  </si>
  <si>
    <t>ЗП ЧЕРТЕЖ ЗА М2</t>
  </si>
  <si>
    <t>ПРИБЫЛЬ</t>
  </si>
  <si>
    <t>СУММА</t>
  </si>
  <si>
    <t>ПЕЧАТЬ</t>
  </si>
  <si>
    <t>10% на траты</t>
  </si>
  <si>
    <t>Реклама</t>
  </si>
  <si>
    <t>КОЛ-ВО М2 ЧЕРТЕЖИ</t>
  </si>
  <si>
    <t>КОЛ-ВО М2 ВИЗ</t>
  </si>
  <si>
    <t>СТОИМ-ТЬ ЗА М2</t>
  </si>
  <si>
    <t>ЗП НА 3Д  ЗА М2</t>
  </si>
  <si>
    <t>S, м2</t>
  </si>
  <si>
    <t>ПРОЕКТ</t>
  </si>
  <si>
    <t>Прибыль средняя</t>
  </si>
  <si>
    <t>Кол-во клиентов с р-мы</t>
  </si>
  <si>
    <t>Стоимость клиента</t>
  </si>
  <si>
    <t>Средняя за проект</t>
  </si>
  <si>
    <t>7% студия</t>
  </si>
  <si>
    <t xml:space="preserve">7% (от студии) диз-ер </t>
  </si>
  <si>
    <t>Стоимость за м2</t>
  </si>
  <si>
    <t>Общ. Стоимость</t>
  </si>
  <si>
    <t>А. Н.</t>
  </si>
  <si>
    <t>Стоимость за 1 месяц</t>
  </si>
  <si>
    <t>Кол-во месяцев</t>
  </si>
  <si>
    <t>Маржа</t>
  </si>
  <si>
    <t>Маржа с 1 проекта</t>
  </si>
  <si>
    <t>РЕМОНТ</t>
  </si>
  <si>
    <t>ИТОГО (идеал)</t>
  </si>
  <si>
    <t>КОМПЛЕКТАЦИЯ</t>
  </si>
  <si>
    <t>Процент закрытия</t>
  </si>
  <si>
    <t>Средняя марж-ть 1 пр-та</t>
  </si>
  <si>
    <t>Цикл сделки</t>
  </si>
  <si>
    <t>ПОСТ. РАСХОД</t>
  </si>
  <si>
    <t>Ср.марж-ть 1 пр-та в мес</t>
  </si>
  <si>
    <t>Офис,вода,бумага…</t>
  </si>
  <si>
    <t>Чистая приб. в мес</t>
  </si>
  <si>
    <t>Ср.марж-ая прибыль в месяц</t>
  </si>
  <si>
    <t>Договоров в работе</t>
  </si>
  <si>
    <t>Средняя марж-ть с доп. Услуг</t>
  </si>
  <si>
    <t>ср. м2</t>
  </si>
  <si>
    <t>ср. стоимость м2</t>
  </si>
  <si>
    <t>ср. бюджет кл-та за ВСЕ</t>
  </si>
  <si>
    <t>договоров в 1 месяц</t>
  </si>
  <si>
    <t>процент закрытия на доп.у.</t>
  </si>
  <si>
    <t>ГДЕ ВАШИ ДЕНЬГИ?</t>
  </si>
  <si>
    <t>Налог 7%</t>
  </si>
  <si>
    <t>ЭТО!?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</si>
</sst>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4" xfId="0" applyBorder="1"/>
    <xf numFmtId="0" fontId="0" fillId="0" borderId="0" xfId="0" applyBorder="1"/>
    <xf numFmtId="0" fontId="0" fillId="0" borderId="7" xfId="0" applyBorder="1"/>
    <xf numFmtId="0" fontId="0" fillId="0" borderId="15" xfId="0" applyBorder="1"/>
    <xf numFmtId="164" fontId="0" fillId="0" borderId="10" xfId="0" applyNumberFormat="1" applyBorder="1"/>
    <xf numFmtId="164" fontId="0" fillId="0" borderId="16" xfId="0" applyNumberFormat="1" applyBorder="1"/>
    <xf numFmtId="164" fontId="0" fillId="0" borderId="7" xfId="0" applyNumberFormat="1" applyBorder="1"/>
    <xf numFmtId="0" fontId="0" fillId="0" borderId="3" xfId="0" applyBorder="1"/>
    <xf numFmtId="2" fontId="0" fillId="0" borderId="0" xfId="0" applyNumberFormat="1" applyBorder="1"/>
    <xf numFmtId="0" fontId="0" fillId="0" borderId="0" xfId="0" applyNumberFormat="1" applyBorder="1"/>
    <xf numFmtId="0" fontId="0" fillId="0" borderId="0" xfId="0" applyNumberFormat="1"/>
    <xf numFmtId="164" fontId="0" fillId="0" borderId="0" xfId="0" applyNumberFormat="1" applyBorder="1"/>
    <xf numFmtId="164" fontId="0" fillId="0" borderId="0" xfId="0" applyNumberFormat="1" applyFill="1" applyBorder="1" applyAlignment="1">
      <alignment wrapText="1"/>
    </xf>
    <xf numFmtId="164" fontId="0" fillId="0" borderId="0" xfId="0" applyNumberFormat="1" applyFill="1" applyBorder="1"/>
    <xf numFmtId="0" fontId="0" fillId="0" borderId="0" xfId="0" applyFill="1" applyBorder="1"/>
    <xf numFmtId="164" fontId="2" fillId="0" borderId="0" xfId="0" applyNumberFormat="1" applyFont="1" applyFill="1" applyBorder="1"/>
    <xf numFmtId="2" fontId="0" fillId="0" borderId="3" xfId="0" applyNumberFormat="1" applyBorder="1"/>
    <xf numFmtId="0" fontId="0" fillId="0" borderId="0" xfId="0" applyNumberFormat="1" applyFill="1" applyBorder="1"/>
    <xf numFmtId="0" fontId="2" fillId="0" borderId="0" xfId="0" applyNumberFormat="1" applyFont="1" applyFill="1" applyBorder="1"/>
    <xf numFmtId="164" fontId="0" fillId="0" borderId="4" xfId="0" applyNumberFormat="1" applyBorder="1"/>
    <xf numFmtId="164" fontId="0" fillId="0" borderId="8" xfId="0" applyNumberFormat="1" applyBorder="1"/>
    <xf numFmtId="0" fontId="2" fillId="4" borderId="2" xfId="0" applyFont="1" applyFill="1" applyBorder="1"/>
    <xf numFmtId="0" fontId="2" fillId="4" borderId="18" xfId="0" applyFont="1" applyFill="1" applyBorder="1"/>
    <xf numFmtId="0" fontId="2" fillId="4" borderId="18" xfId="0" applyNumberFormat="1" applyFont="1" applyFill="1" applyBorder="1"/>
    <xf numFmtId="0" fontId="2" fillId="4" borderId="11" xfId="0" applyFont="1" applyFill="1" applyBorder="1"/>
    <xf numFmtId="0" fontId="0" fillId="4" borderId="17" xfId="0" applyFill="1" applyBorder="1"/>
    <xf numFmtId="0" fontId="0" fillId="4" borderId="17" xfId="0" applyNumberFormat="1" applyFill="1" applyBorder="1"/>
    <xf numFmtId="0" fontId="0" fillId="5" borderId="13" xfId="0" applyFill="1" applyBorder="1"/>
    <xf numFmtId="2" fontId="0" fillId="5" borderId="13" xfId="0" applyNumberFormat="1" applyFill="1" applyBorder="1"/>
    <xf numFmtId="0" fontId="2" fillId="2" borderId="22" xfId="0" applyFont="1" applyFill="1" applyBorder="1" applyAlignment="1">
      <alignment wrapText="1"/>
    </xf>
    <xf numFmtId="0" fontId="2" fillId="3" borderId="23" xfId="0" applyFont="1" applyFill="1" applyBorder="1" applyAlignment="1">
      <alignment wrapText="1"/>
    </xf>
    <xf numFmtId="0" fontId="2" fillId="2" borderId="23" xfId="0" applyNumberFormat="1" applyFont="1" applyFill="1" applyBorder="1" applyAlignment="1">
      <alignment wrapText="1"/>
    </xf>
    <xf numFmtId="0" fontId="2" fillId="4" borderId="27" xfId="0" applyFont="1" applyFill="1" applyBorder="1"/>
    <xf numFmtId="164" fontId="0" fillId="0" borderId="20" xfId="0" applyNumberFormat="1" applyBorder="1"/>
    <xf numFmtId="2" fontId="0" fillId="0" borderId="0" xfId="0" applyNumberFormat="1" applyFill="1" applyBorder="1"/>
    <xf numFmtId="0" fontId="2" fillId="2" borderId="24" xfId="0" applyFont="1" applyFill="1" applyBorder="1" applyAlignment="1">
      <alignment wrapText="1"/>
    </xf>
    <xf numFmtId="0" fontId="0" fillId="5" borderId="30" xfId="0" applyFill="1" applyBorder="1"/>
    <xf numFmtId="0" fontId="2" fillId="2" borderId="21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6" xfId="0" applyFill="1" applyBorder="1"/>
    <xf numFmtId="0" fontId="0" fillId="2" borderId="7" xfId="0" applyFill="1" applyBorder="1"/>
    <xf numFmtId="0" fontId="0" fillId="2" borderId="8" xfId="0" applyFill="1" applyBorder="1"/>
    <xf numFmtId="3" fontId="0" fillId="4" borderId="10" xfId="0" applyNumberFormat="1" applyFill="1" applyBorder="1"/>
    <xf numFmtId="0" fontId="0" fillId="4" borderId="3" xfId="0" applyFill="1" applyBorder="1" applyAlignment="1">
      <alignment horizontal="center" vertical="center"/>
    </xf>
    <xf numFmtId="164" fontId="0" fillId="0" borderId="3" xfId="0" applyNumberFormat="1" applyFill="1" applyBorder="1"/>
    <xf numFmtId="164" fontId="0" fillId="0" borderId="26" xfId="0" applyNumberFormat="1" applyFill="1" applyBorder="1"/>
    <xf numFmtId="2" fontId="0" fillId="6" borderId="3" xfId="0" applyNumberFormat="1" applyFill="1" applyBorder="1"/>
    <xf numFmtId="0" fontId="0" fillId="6" borderId="6" xfId="0" applyFill="1" applyBorder="1"/>
    <xf numFmtId="0" fontId="0" fillId="6" borderId="13" xfId="0" applyFill="1" applyBorder="1"/>
    <xf numFmtId="1" fontId="0" fillId="0" borderId="10" xfId="0" applyNumberFormat="1" applyBorder="1"/>
    <xf numFmtId="1" fontId="0" fillId="0" borderId="3" xfId="0" applyNumberFormat="1" applyBorder="1"/>
    <xf numFmtId="1" fontId="0" fillId="0" borderId="4" xfId="0" applyNumberFormat="1" applyBorder="1"/>
    <xf numFmtId="1" fontId="0" fillId="0" borderId="12" xfId="0" applyNumberFormat="1" applyBorder="1"/>
    <xf numFmtId="1" fontId="0" fillId="0" borderId="1" xfId="0" applyNumberFormat="1" applyBorder="1"/>
    <xf numFmtId="1" fontId="0" fillId="0" borderId="5" xfId="0" applyNumberFormat="1" applyBorder="1"/>
    <xf numFmtId="1" fontId="0" fillId="4" borderId="1" xfId="0" applyNumberFormat="1" applyFill="1" applyBorder="1"/>
    <xf numFmtId="1" fontId="0" fillId="4" borderId="5" xfId="0" applyNumberFormat="1" applyFill="1" applyBorder="1"/>
    <xf numFmtId="1" fontId="0" fillId="6" borderId="5" xfId="0" applyNumberFormat="1" applyFill="1" applyBorder="1"/>
    <xf numFmtId="1" fontId="0" fillId="2" borderId="12" xfId="0" applyNumberFormat="1" applyFill="1" applyBorder="1"/>
    <xf numFmtId="1" fontId="0" fillId="2" borderId="1" xfId="0" applyNumberFormat="1" applyFill="1" applyBorder="1"/>
    <xf numFmtId="1" fontId="0" fillId="2" borderId="5" xfId="0" applyNumberFormat="1" applyFill="1" applyBorder="1"/>
    <xf numFmtId="1" fontId="0" fillId="0" borderId="28" xfId="0" applyNumberFormat="1" applyBorder="1"/>
    <xf numFmtId="1" fontId="0" fillId="0" borderId="33" xfId="0" applyNumberFormat="1" applyFill="1" applyBorder="1"/>
    <xf numFmtId="1" fontId="0" fillId="0" borderId="29" xfId="0" applyNumberFormat="1" applyBorder="1"/>
    <xf numFmtId="1" fontId="0" fillId="0" borderId="16" xfId="0" applyNumberFormat="1" applyBorder="1"/>
    <xf numFmtId="1" fontId="0" fillId="0" borderId="7" xfId="0" applyNumberFormat="1" applyBorder="1"/>
    <xf numFmtId="3" fontId="0" fillId="4" borderId="8" xfId="0" applyNumberFormat="1" applyFill="1" applyBorder="1"/>
    <xf numFmtId="0" fontId="2" fillId="4" borderId="24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" fontId="0" fillId="2" borderId="34" xfId="0" applyNumberFormat="1" applyFill="1" applyBorder="1" applyAlignment="1">
      <alignment horizontal="center" vertical="center"/>
    </xf>
    <xf numFmtId="1" fontId="0" fillId="2" borderId="31" xfId="0" applyNumberFormat="1" applyFill="1" applyBorder="1" applyAlignment="1">
      <alignment horizontal="center" vertical="center"/>
    </xf>
    <xf numFmtId="1" fontId="0" fillId="2" borderId="32" xfId="0" applyNumberForma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wrapText="1"/>
    </xf>
    <xf numFmtId="164" fontId="0" fillId="0" borderId="34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164" fontId="0" fillId="0" borderId="0" xfId="0" applyNumberFormat="1" applyFill="1" applyBorder="1" applyAlignment="1">
      <alignment vertical="center"/>
    </xf>
    <xf numFmtId="164" fontId="0" fillId="0" borderId="0" xfId="0" applyNumberForma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8"/>
  <sheetViews>
    <sheetView tabSelected="1" topLeftCell="B1" zoomScale="55" zoomScaleNormal="55" workbookViewId="0">
      <selection activeCell="AI12" sqref="AI12"/>
    </sheetView>
  </sheetViews>
  <sheetFormatPr defaultRowHeight="14.5" x14ac:dyDescent="0.35"/>
  <cols>
    <col min="1" max="1" width="4.81640625" customWidth="1"/>
    <col min="2" max="14" width="3.90625" customWidth="1"/>
    <col min="15" max="15" width="3.26953125" customWidth="1"/>
    <col min="30" max="30" width="16.81640625" customWidth="1"/>
    <col min="31" max="31" width="26" customWidth="1"/>
    <col min="32" max="32" width="11.1796875" bestFit="1" customWidth="1"/>
  </cols>
  <sheetData>
    <row r="1" spans="1:32" ht="29.5" customHeight="1" thickBot="1" x14ac:dyDescent="0.4">
      <c r="A1" s="15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4"/>
      <c r="P1" s="3"/>
      <c r="Q1" s="3"/>
      <c r="R1" s="3"/>
      <c r="S1" s="3"/>
      <c r="T1" s="1"/>
      <c r="U1" s="2"/>
      <c r="V1" s="10"/>
    </row>
    <row r="2" spans="1:32" ht="58.5" thickBot="1" x14ac:dyDescent="0.4">
      <c r="A2" s="81"/>
      <c r="B2" s="82"/>
      <c r="C2" s="83"/>
      <c r="D2" s="84"/>
      <c r="E2" s="84"/>
      <c r="F2" s="85"/>
      <c r="G2" s="86"/>
      <c r="H2" s="85"/>
      <c r="I2" s="85"/>
      <c r="J2" s="85"/>
      <c r="K2" s="86"/>
      <c r="L2" s="85"/>
      <c r="M2" s="85"/>
      <c r="N2" s="85"/>
      <c r="O2" s="39"/>
      <c r="P2" s="38" t="s">
        <v>18</v>
      </c>
      <c r="Q2" s="30" t="s">
        <v>16</v>
      </c>
      <c r="R2" s="30" t="s">
        <v>17</v>
      </c>
      <c r="S2" s="30" t="s">
        <v>15</v>
      </c>
      <c r="T2" s="30" t="s">
        <v>8</v>
      </c>
      <c r="U2" s="36" t="s">
        <v>14</v>
      </c>
      <c r="V2" s="31" t="s">
        <v>1</v>
      </c>
      <c r="W2" s="32" t="s">
        <v>3</v>
      </c>
      <c r="AD2" s="78" t="s">
        <v>51</v>
      </c>
      <c r="AE2" s="79"/>
      <c r="AF2" s="80"/>
    </row>
    <row r="3" spans="1:32" ht="15" thickBot="1" x14ac:dyDescent="0.4">
      <c r="A3" s="15"/>
      <c r="B3" s="84"/>
      <c r="C3" s="18"/>
      <c r="D3" s="15"/>
      <c r="E3" s="15"/>
      <c r="F3" s="14"/>
      <c r="G3" s="14"/>
      <c r="H3" s="14"/>
      <c r="I3" s="14"/>
      <c r="J3" s="14"/>
      <c r="K3" s="14"/>
      <c r="L3" s="14"/>
      <c r="M3" s="14"/>
      <c r="N3" s="14"/>
      <c r="P3" s="52">
        <v>75</v>
      </c>
      <c r="Q3" s="53">
        <v>3000</v>
      </c>
      <c r="R3" s="29">
        <v>300</v>
      </c>
      <c r="S3" s="28">
        <v>75</v>
      </c>
      <c r="T3" s="28">
        <v>350</v>
      </c>
      <c r="U3" s="37">
        <v>75</v>
      </c>
      <c r="V3" s="26">
        <f>P3*Q3</f>
        <v>225000</v>
      </c>
      <c r="W3" s="27">
        <f>V3*0.96</f>
        <v>216000</v>
      </c>
      <c r="AD3" s="54" t="s">
        <v>19</v>
      </c>
      <c r="AE3" s="55" t="s">
        <v>20</v>
      </c>
      <c r="AF3" s="56">
        <f>Q6</f>
        <v>136400</v>
      </c>
    </row>
    <row r="4" spans="1:32" ht="16.5" customHeight="1" thickBot="1" x14ac:dyDescent="0.4">
      <c r="A4" s="87"/>
      <c r="B4" s="95"/>
      <c r="C4" s="18"/>
      <c r="D4" s="88"/>
      <c r="E4" s="89"/>
      <c r="F4" s="96"/>
      <c r="G4" s="90"/>
      <c r="H4" s="96"/>
      <c r="I4" s="90"/>
      <c r="J4" s="96"/>
      <c r="K4" s="14"/>
      <c r="L4" s="14"/>
      <c r="M4" s="14"/>
      <c r="N4" s="14"/>
      <c r="V4" s="11"/>
      <c r="AD4" s="57"/>
      <c r="AE4" s="58" t="s">
        <v>13</v>
      </c>
      <c r="AF4" s="59">
        <v>60000</v>
      </c>
    </row>
    <row r="5" spans="1:32" ht="16.5" customHeight="1" thickBot="1" x14ac:dyDescent="0.4">
      <c r="A5" s="87"/>
      <c r="B5" s="95"/>
      <c r="C5" s="18"/>
      <c r="D5" s="88"/>
      <c r="E5" s="89"/>
      <c r="F5" s="96"/>
      <c r="G5" s="90"/>
      <c r="H5" s="96"/>
      <c r="I5" s="90"/>
      <c r="J5" s="96"/>
      <c r="K5" s="14"/>
      <c r="L5" s="14"/>
      <c r="M5" s="14"/>
      <c r="N5" s="14"/>
      <c r="P5" s="22"/>
      <c r="Q5" s="72" t="s">
        <v>9</v>
      </c>
      <c r="R5" s="73"/>
      <c r="S5" s="23" t="s">
        <v>4</v>
      </c>
      <c r="T5" s="23" t="s">
        <v>5</v>
      </c>
      <c r="U5" s="24" t="s">
        <v>6</v>
      </c>
      <c r="V5" s="24" t="s">
        <v>7</v>
      </c>
      <c r="W5" s="24" t="s">
        <v>11</v>
      </c>
      <c r="X5" s="23" t="s">
        <v>12</v>
      </c>
      <c r="Y5" s="33" t="s">
        <v>13</v>
      </c>
      <c r="Z5" s="33" t="s">
        <v>52</v>
      </c>
      <c r="AA5" s="25" t="s">
        <v>10</v>
      </c>
      <c r="AD5" s="57"/>
      <c r="AE5" s="58" t="s">
        <v>21</v>
      </c>
      <c r="AF5" s="59">
        <v>3</v>
      </c>
    </row>
    <row r="6" spans="1:32" ht="16.5" customHeight="1" x14ac:dyDescent="0.35">
      <c r="A6" s="87"/>
      <c r="B6" s="95"/>
      <c r="C6" s="18"/>
      <c r="D6" s="88"/>
      <c r="E6" s="89"/>
      <c r="F6" s="96"/>
      <c r="G6" s="90"/>
      <c r="H6" s="96"/>
      <c r="I6" s="90"/>
      <c r="J6" s="96"/>
      <c r="K6" s="14"/>
      <c r="L6" s="14"/>
      <c r="M6" s="14"/>
      <c r="N6" s="14"/>
      <c r="P6" s="5" t="s">
        <v>2</v>
      </c>
      <c r="Q6" s="74">
        <f>V3-X6-W6-V6-U6-T6-S6-Z6-Y6</f>
        <v>136400</v>
      </c>
      <c r="R6" s="75"/>
      <c r="S6" s="51">
        <f>SUM(N8:N34)-N30-N32</f>
        <v>0</v>
      </c>
      <c r="T6" s="8">
        <f>R3*S3</f>
        <v>22500</v>
      </c>
      <c r="U6" s="17">
        <f>T3*U3</f>
        <v>26250</v>
      </c>
      <c r="V6" s="8"/>
      <c r="W6" s="8">
        <v>2500</v>
      </c>
      <c r="X6" s="49">
        <f>W3*0.1</f>
        <v>21600</v>
      </c>
      <c r="Y6" s="50"/>
      <c r="Z6" s="50">
        <f>V3-V3*0.93</f>
        <v>15750</v>
      </c>
      <c r="AA6" s="20">
        <f>SUM(Q6:Z6)</f>
        <v>225000</v>
      </c>
      <c r="AD6" s="57"/>
      <c r="AE6" s="58" t="s">
        <v>22</v>
      </c>
      <c r="AF6" s="59">
        <f>AF4/AF5</f>
        <v>20000</v>
      </c>
    </row>
    <row r="7" spans="1:32" ht="16.5" customHeight="1" thickBot="1" x14ac:dyDescent="0.4">
      <c r="A7" s="87"/>
      <c r="B7" s="95"/>
      <c r="C7" s="18"/>
      <c r="D7" s="88"/>
      <c r="E7" s="89"/>
      <c r="F7" s="96"/>
      <c r="G7" s="90"/>
      <c r="H7" s="96"/>
      <c r="I7" s="90"/>
      <c r="J7" s="96"/>
      <c r="K7" s="14"/>
      <c r="L7" s="14"/>
      <c r="M7" s="14"/>
      <c r="N7" s="14"/>
      <c r="P7" s="6" t="s">
        <v>0</v>
      </c>
      <c r="Q7" s="76">
        <f>Q6/V3*100</f>
        <v>60.62222222222222</v>
      </c>
      <c r="R7" s="77"/>
      <c r="S7" s="7">
        <f>S6/V3*100</f>
        <v>0</v>
      </c>
      <c r="T7" s="7">
        <f>T6/V3*100</f>
        <v>10</v>
      </c>
      <c r="U7" s="7">
        <f>U6/V3*100</f>
        <v>11.666666666666666</v>
      </c>
      <c r="V7" s="7">
        <f>V6/V3*100</f>
        <v>0</v>
      </c>
      <c r="W7" s="7">
        <f>W6/V3*100</f>
        <v>1.1111111111111112</v>
      </c>
      <c r="X7" s="7">
        <f>X6/V3*100</f>
        <v>9.6</v>
      </c>
      <c r="Y7" s="34"/>
      <c r="Z7" s="34"/>
      <c r="AA7" s="21">
        <f>SUM(Q7:X7)</f>
        <v>93</v>
      </c>
      <c r="AD7" s="57"/>
      <c r="AE7" s="60" t="s">
        <v>31</v>
      </c>
      <c r="AF7" s="61">
        <f>AF3-AF6</f>
        <v>116400</v>
      </c>
    </row>
    <row r="8" spans="1:32" ht="16.5" customHeight="1" thickBot="1" x14ac:dyDescent="0.4">
      <c r="A8" s="87"/>
      <c r="B8" s="95"/>
      <c r="C8" s="18"/>
      <c r="D8" s="88"/>
      <c r="E8" s="89"/>
      <c r="F8" s="96"/>
      <c r="G8" s="90"/>
      <c r="H8" s="96"/>
      <c r="I8" s="90"/>
      <c r="J8" s="96"/>
      <c r="K8" s="14"/>
      <c r="L8" s="14"/>
      <c r="M8" s="14"/>
      <c r="N8" s="14"/>
      <c r="P8" s="12"/>
      <c r="Q8" s="12"/>
      <c r="R8" s="12"/>
      <c r="S8" s="92">
        <f>SUM(S7:U7)</f>
        <v>21.666666666666664</v>
      </c>
      <c r="T8" s="93"/>
      <c r="U8" s="93"/>
      <c r="V8" s="94"/>
      <c r="W8" s="2"/>
      <c r="X8" s="2"/>
      <c r="Y8" s="10"/>
      <c r="Z8" s="10"/>
      <c r="AA8" s="10"/>
      <c r="AD8" s="57" t="s">
        <v>35</v>
      </c>
      <c r="AE8" s="58" t="s">
        <v>23</v>
      </c>
      <c r="AF8" s="62">
        <v>3500</v>
      </c>
    </row>
    <row r="9" spans="1:32" ht="16.5" customHeight="1" x14ac:dyDescent="0.35">
      <c r="A9" s="87"/>
      <c r="B9" s="95"/>
      <c r="C9" s="18"/>
      <c r="D9" s="88"/>
      <c r="E9" s="89"/>
      <c r="F9" s="96"/>
      <c r="G9" s="90"/>
      <c r="H9" s="96"/>
      <c r="I9" s="90"/>
      <c r="J9" s="96"/>
      <c r="K9" s="14"/>
      <c r="L9" s="14"/>
      <c r="M9" s="14"/>
      <c r="N9" s="14"/>
      <c r="O9" s="15"/>
      <c r="P9" s="14"/>
      <c r="Q9" s="14"/>
      <c r="R9" s="14"/>
      <c r="S9" s="14"/>
      <c r="T9" s="12"/>
      <c r="U9" s="12"/>
      <c r="V9" s="10"/>
      <c r="W9" s="2"/>
      <c r="X9" s="2"/>
      <c r="Y9" s="2"/>
      <c r="Z9" s="2"/>
      <c r="AA9" s="2"/>
      <c r="AD9" s="57"/>
      <c r="AE9" s="58" t="s">
        <v>24</v>
      </c>
      <c r="AF9" s="59">
        <f>AF8*0.07</f>
        <v>245.00000000000003</v>
      </c>
    </row>
    <row r="10" spans="1:32" ht="16.5" customHeight="1" x14ac:dyDescent="0.35">
      <c r="A10" s="87"/>
      <c r="B10" s="95"/>
      <c r="C10" s="18"/>
      <c r="D10" s="88"/>
      <c r="E10" s="89"/>
      <c r="F10" s="96"/>
      <c r="G10" s="90"/>
      <c r="H10" s="96"/>
      <c r="I10" s="90"/>
      <c r="J10" s="96"/>
      <c r="K10" s="14"/>
      <c r="L10" s="14"/>
      <c r="M10" s="14"/>
      <c r="N10" s="14"/>
      <c r="O10" s="15"/>
      <c r="P10" s="91"/>
      <c r="Q10" s="16"/>
      <c r="R10" s="16"/>
      <c r="S10" s="14"/>
      <c r="T10" s="14"/>
      <c r="U10" s="14"/>
      <c r="V10" s="18"/>
      <c r="W10" s="15"/>
      <c r="X10" s="2"/>
      <c r="AD10" s="57"/>
      <c r="AE10" s="58" t="s">
        <v>25</v>
      </c>
      <c r="AF10" s="59">
        <f>AF9*0.07</f>
        <v>17.150000000000002</v>
      </c>
    </row>
    <row r="11" spans="1:32" ht="16.5" customHeight="1" x14ac:dyDescent="0.35">
      <c r="A11" s="87"/>
      <c r="B11" s="95"/>
      <c r="C11" s="18"/>
      <c r="D11" s="88"/>
      <c r="E11" s="89"/>
      <c r="F11" s="96"/>
      <c r="G11" s="90"/>
      <c r="H11" s="96"/>
      <c r="I11" s="90"/>
      <c r="J11" s="96"/>
      <c r="K11" s="14"/>
      <c r="L11" s="14"/>
      <c r="M11" s="14"/>
      <c r="N11" s="14"/>
      <c r="O11" s="15"/>
      <c r="P11" s="13"/>
      <c r="Q11" s="14"/>
      <c r="R11" s="14"/>
      <c r="S11" s="14"/>
      <c r="T11" s="14"/>
      <c r="U11" s="14"/>
      <c r="V11" s="35"/>
      <c r="W11" s="15"/>
      <c r="X11" s="2"/>
      <c r="AD11" s="57"/>
      <c r="AE11" s="60" t="s">
        <v>31</v>
      </c>
      <c r="AF11" s="61">
        <f>AF9-AF10</f>
        <v>227.85000000000002</v>
      </c>
    </row>
    <row r="12" spans="1:32" ht="16.5" customHeight="1" x14ac:dyDescent="0.35">
      <c r="A12" s="87"/>
      <c r="B12" s="95"/>
      <c r="C12" s="18"/>
      <c r="D12" s="88"/>
      <c r="E12" s="89"/>
      <c r="F12" s="96"/>
      <c r="G12" s="90"/>
      <c r="H12" s="96"/>
      <c r="I12" s="90"/>
      <c r="J12" s="96"/>
      <c r="K12" s="14"/>
      <c r="L12" s="14"/>
      <c r="M12" s="14"/>
      <c r="N12" s="14"/>
      <c r="O12" s="15"/>
      <c r="P12" s="13"/>
      <c r="Q12" s="14"/>
      <c r="R12" s="14"/>
      <c r="S12" s="14"/>
      <c r="T12" s="14"/>
      <c r="U12" s="14"/>
      <c r="V12" s="18"/>
      <c r="W12" s="15"/>
      <c r="X12" s="2"/>
      <c r="AD12" s="57" t="s">
        <v>33</v>
      </c>
      <c r="AE12" s="58" t="s">
        <v>26</v>
      </c>
      <c r="AF12" s="59">
        <v>12000</v>
      </c>
    </row>
    <row r="13" spans="1:32" ht="16.5" customHeight="1" x14ac:dyDescent="0.35">
      <c r="A13" s="87"/>
      <c r="B13" s="95"/>
      <c r="C13" s="18"/>
      <c r="D13" s="88"/>
      <c r="E13" s="89"/>
      <c r="F13" s="96"/>
      <c r="G13" s="90"/>
      <c r="H13" s="96"/>
      <c r="I13" s="90"/>
      <c r="J13" s="96"/>
      <c r="K13" s="14"/>
      <c r="L13" s="14"/>
      <c r="M13" s="14"/>
      <c r="N13" s="14"/>
      <c r="O13" s="2"/>
      <c r="P13" s="13"/>
      <c r="Q13" s="14"/>
      <c r="R13" s="14"/>
      <c r="S13" s="14"/>
      <c r="T13" s="14"/>
      <c r="U13" s="14"/>
      <c r="V13" s="18"/>
      <c r="W13" s="15"/>
      <c r="X13" s="2"/>
      <c r="AD13" s="57"/>
      <c r="AE13" s="58" t="s">
        <v>27</v>
      </c>
      <c r="AF13" s="59">
        <f>AF12*P3</f>
        <v>900000</v>
      </c>
    </row>
    <row r="14" spans="1:32" ht="16.5" customHeight="1" x14ac:dyDescent="0.35">
      <c r="A14" s="87"/>
      <c r="B14" s="95"/>
      <c r="C14" s="18"/>
      <c r="D14" s="88"/>
      <c r="E14" s="89"/>
      <c r="F14" s="96"/>
      <c r="G14" s="90"/>
      <c r="H14" s="96"/>
      <c r="I14" s="90"/>
      <c r="J14" s="96"/>
      <c r="K14" s="14"/>
      <c r="L14" s="14"/>
      <c r="M14" s="14"/>
      <c r="N14" s="14"/>
      <c r="O14" s="2"/>
      <c r="P14" s="15"/>
      <c r="Q14" s="14"/>
      <c r="R14" s="14"/>
      <c r="S14" s="14"/>
      <c r="T14" s="14"/>
      <c r="U14" s="14"/>
      <c r="V14" s="18"/>
      <c r="W14" s="15"/>
      <c r="X14" s="2"/>
      <c r="AD14" s="57"/>
      <c r="AE14" s="60" t="s">
        <v>31</v>
      </c>
      <c r="AF14" s="61">
        <f>AF13*0.1</f>
        <v>90000</v>
      </c>
    </row>
    <row r="15" spans="1:32" ht="16.5" customHeight="1" x14ac:dyDescent="0.35">
      <c r="A15" s="87"/>
      <c r="B15" s="95"/>
      <c r="C15" s="18"/>
      <c r="D15" s="88"/>
      <c r="E15" s="89"/>
      <c r="F15" s="96"/>
      <c r="G15" s="90"/>
      <c r="H15" s="96"/>
      <c r="I15" s="90"/>
      <c r="J15" s="96"/>
      <c r="K15" s="14"/>
      <c r="L15" s="14"/>
      <c r="M15" s="14"/>
      <c r="N15" s="14"/>
      <c r="O15" s="2"/>
      <c r="P15" s="16"/>
      <c r="Q15" s="16"/>
      <c r="R15" s="16"/>
      <c r="S15" s="16"/>
      <c r="T15" s="16"/>
      <c r="U15" s="16"/>
      <c r="V15" s="19"/>
      <c r="W15" s="16"/>
      <c r="X15" s="2"/>
      <c r="AD15" s="57" t="s">
        <v>28</v>
      </c>
      <c r="AE15" s="58" t="s">
        <v>29</v>
      </c>
      <c r="AF15" s="59">
        <v>20000</v>
      </c>
    </row>
    <row r="16" spans="1:32" ht="16.5" customHeight="1" x14ac:dyDescent="0.35">
      <c r="A16" s="87"/>
      <c r="B16" s="95"/>
      <c r="C16" s="18"/>
      <c r="D16" s="88"/>
      <c r="E16" s="89"/>
      <c r="F16" s="96"/>
      <c r="G16" s="90"/>
      <c r="H16" s="96"/>
      <c r="I16" s="90"/>
      <c r="J16" s="96"/>
      <c r="K16" s="14"/>
      <c r="L16" s="14"/>
      <c r="M16" s="14"/>
      <c r="N16" s="14"/>
      <c r="O16" s="9"/>
      <c r="P16" s="14"/>
      <c r="Q16" s="14"/>
      <c r="R16" s="14"/>
      <c r="S16" s="14"/>
      <c r="T16" s="14"/>
      <c r="U16" s="14"/>
      <c r="V16" s="18"/>
      <c r="W16" s="15"/>
      <c r="X16" s="2"/>
      <c r="AD16" s="57"/>
      <c r="AE16" s="58" t="s">
        <v>30</v>
      </c>
      <c r="AF16" s="59">
        <v>4</v>
      </c>
    </row>
    <row r="17" spans="1:32" ht="16.5" customHeight="1" x14ac:dyDescent="0.35">
      <c r="A17" s="87"/>
      <c r="B17" s="95"/>
      <c r="C17" s="18"/>
      <c r="D17" s="88"/>
      <c r="E17" s="89"/>
      <c r="F17" s="96"/>
      <c r="G17" s="90"/>
      <c r="H17" s="96"/>
      <c r="I17" s="90"/>
      <c r="J17" s="96"/>
      <c r="K17" s="14"/>
      <c r="L17" s="14"/>
      <c r="M17" s="14"/>
      <c r="N17" s="14"/>
      <c r="O17" s="2"/>
      <c r="P17" s="14"/>
      <c r="Q17" s="14"/>
      <c r="R17" s="14"/>
      <c r="S17" s="14"/>
      <c r="T17" s="14"/>
      <c r="U17" s="14"/>
      <c r="V17" s="18"/>
      <c r="W17" s="15"/>
      <c r="X17" s="2"/>
      <c r="AD17" s="57"/>
      <c r="AE17" s="60" t="s">
        <v>31</v>
      </c>
      <c r="AF17" s="61">
        <f>+AF15*AF16</f>
        <v>80000</v>
      </c>
    </row>
    <row r="18" spans="1:32" ht="16.5" customHeight="1" x14ac:dyDescent="0.35">
      <c r="A18" s="87"/>
      <c r="B18" s="95"/>
      <c r="C18" s="18"/>
      <c r="D18" s="88"/>
      <c r="E18" s="89"/>
      <c r="F18" s="96"/>
      <c r="G18" s="90"/>
      <c r="H18" s="96"/>
      <c r="I18" s="90"/>
      <c r="J18" s="96"/>
      <c r="K18" s="14"/>
      <c r="L18" s="14"/>
      <c r="M18" s="14"/>
      <c r="N18" s="14"/>
      <c r="O18" s="2"/>
      <c r="P18" s="14"/>
      <c r="Q18" s="14"/>
      <c r="R18" s="14"/>
      <c r="S18" s="14"/>
      <c r="T18" s="14"/>
      <c r="U18" s="14"/>
      <c r="V18" s="18"/>
      <c r="W18" s="15"/>
      <c r="X18" s="2"/>
      <c r="AD18" s="63" t="s">
        <v>34</v>
      </c>
      <c r="AE18" s="64" t="s">
        <v>32</v>
      </c>
      <c r="AF18" s="65">
        <f>AF7+AF11+AF14+AF17</f>
        <v>286627.84999999998</v>
      </c>
    </row>
    <row r="19" spans="1:32" ht="16.5" customHeight="1" x14ac:dyDescent="0.35">
      <c r="A19" s="87"/>
      <c r="B19" s="95"/>
      <c r="C19" s="18"/>
      <c r="D19" s="88"/>
      <c r="E19" s="89"/>
      <c r="F19" s="96"/>
      <c r="G19" s="90"/>
      <c r="H19" s="96"/>
      <c r="I19" s="90"/>
      <c r="J19" s="96"/>
      <c r="K19" s="14"/>
      <c r="L19" s="14"/>
      <c r="M19" s="14"/>
      <c r="N19" s="14"/>
      <c r="O19" s="2"/>
      <c r="P19" s="14"/>
      <c r="Q19" s="14"/>
      <c r="R19" s="14"/>
      <c r="S19" s="14"/>
      <c r="T19" s="14"/>
      <c r="U19" s="14"/>
      <c r="V19" s="18"/>
      <c r="W19" s="15"/>
      <c r="X19" s="2"/>
      <c r="AD19" s="57"/>
      <c r="AE19" s="58"/>
      <c r="AF19" s="59"/>
    </row>
    <row r="20" spans="1:32" ht="16.5" customHeight="1" x14ac:dyDescent="0.35">
      <c r="A20" s="87"/>
      <c r="B20" s="95"/>
      <c r="C20" s="18"/>
      <c r="D20" s="88"/>
      <c r="E20" s="89"/>
      <c r="F20" s="96"/>
      <c r="G20" s="90"/>
      <c r="H20" s="96"/>
      <c r="I20" s="90"/>
      <c r="J20" s="96"/>
      <c r="K20" s="14"/>
      <c r="L20" s="14"/>
      <c r="M20" s="14"/>
      <c r="N20" s="14"/>
      <c r="O20" s="2"/>
      <c r="P20" s="14"/>
      <c r="Q20" s="14"/>
      <c r="R20" s="14"/>
      <c r="S20" s="14"/>
      <c r="T20" s="14"/>
      <c r="U20" s="14"/>
      <c r="V20" s="18"/>
      <c r="W20" s="15"/>
      <c r="X20" s="2"/>
      <c r="AD20" s="57"/>
      <c r="AE20" s="58" t="s">
        <v>36</v>
      </c>
      <c r="AF20" s="62">
        <v>30</v>
      </c>
    </row>
    <row r="21" spans="1:32" ht="16.5" customHeight="1" x14ac:dyDescent="0.35">
      <c r="A21" s="87"/>
      <c r="B21" s="95"/>
      <c r="C21" s="18"/>
      <c r="D21" s="88"/>
      <c r="E21" s="89"/>
      <c r="F21" s="96"/>
      <c r="G21" s="90"/>
      <c r="H21" s="96"/>
      <c r="I21" s="90"/>
      <c r="J21" s="96"/>
      <c r="K21" s="14"/>
      <c r="L21" s="14"/>
      <c r="M21" s="14"/>
      <c r="N21" s="14"/>
      <c r="O21" s="2"/>
      <c r="P21" s="2"/>
      <c r="Q21" s="2"/>
      <c r="R21" s="2"/>
      <c r="S21" s="2"/>
      <c r="T21" s="2"/>
      <c r="U21" s="2"/>
      <c r="V21" s="10"/>
      <c r="W21" s="2"/>
      <c r="AD21" s="66"/>
      <c r="AE21" s="67" t="s">
        <v>45</v>
      </c>
      <c r="AF21" s="68">
        <f>(AF11+AF14+AF17)/100*AF20</f>
        <v>51068.355000000003</v>
      </c>
    </row>
    <row r="22" spans="1:32" ht="16.5" customHeight="1" x14ac:dyDescent="0.35">
      <c r="A22" s="87"/>
      <c r="B22" s="95"/>
      <c r="C22" s="18"/>
      <c r="D22" s="88"/>
      <c r="E22" s="89"/>
      <c r="F22" s="96"/>
      <c r="G22" s="90"/>
      <c r="H22" s="96"/>
      <c r="I22" s="90"/>
      <c r="J22" s="96"/>
      <c r="K22" s="14"/>
      <c r="L22" s="14"/>
      <c r="M22" s="14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AD22" s="57"/>
      <c r="AE22" s="58" t="s">
        <v>37</v>
      </c>
      <c r="AF22" s="59">
        <f>AF21+AF7</f>
        <v>167468.35500000001</v>
      </c>
    </row>
    <row r="23" spans="1:32" ht="16.5" customHeight="1" x14ac:dyDescent="0.35">
      <c r="A23" s="87"/>
      <c r="B23" s="95"/>
      <c r="C23" s="18"/>
      <c r="D23" s="88"/>
      <c r="E23" s="89"/>
      <c r="F23" s="96"/>
      <c r="G23" s="90"/>
      <c r="H23" s="96"/>
      <c r="I23" s="90"/>
      <c r="J23" s="96"/>
      <c r="K23" s="14"/>
      <c r="L23" s="14"/>
      <c r="M23" s="14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AD23" s="57"/>
      <c r="AE23" s="58" t="s">
        <v>44</v>
      </c>
      <c r="AF23" s="62">
        <v>6</v>
      </c>
    </row>
    <row r="24" spans="1:32" ht="16.5" customHeight="1" x14ac:dyDescent="0.35">
      <c r="A24" s="87"/>
      <c r="B24" s="95"/>
      <c r="C24" s="18"/>
      <c r="D24" s="88"/>
      <c r="E24" s="89"/>
      <c r="F24" s="96"/>
      <c r="G24" s="90"/>
      <c r="H24" s="96"/>
      <c r="I24" s="90"/>
      <c r="J24" s="96"/>
      <c r="K24" s="14"/>
      <c r="L24" s="14"/>
      <c r="M24" s="14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AD24" s="57"/>
      <c r="AE24" s="58" t="s">
        <v>38</v>
      </c>
      <c r="AF24" s="59">
        <v>8</v>
      </c>
    </row>
    <row r="25" spans="1:32" ht="16.5" customHeight="1" x14ac:dyDescent="0.35">
      <c r="A25" s="87"/>
      <c r="B25" s="95"/>
      <c r="C25" s="18"/>
      <c r="D25" s="88"/>
      <c r="E25" s="89"/>
      <c r="F25" s="96"/>
      <c r="G25" s="90"/>
      <c r="H25" s="96"/>
      <c r="I25" s="90"/>
      <c r="J25" s="96"/>
      <c r="K25" s="14"/>
      <c r="L25" s="14"/>
      <c r="M25" s="14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AD25" s="57"/>
      <c r="AE25" s="58" t="s">
        <v>40</v>
      </c>
      <c r="AF25" s="59">
        <f>AF22/AF24</f>
        <v>20933.544375000001</v>
      </c>
    </row>
    <row r="26" spans="1:32" ht="16.5" customHeight="1" x14ac:dyDescent="0.35">
      <c r="A26" s="87"/>
      <c r="B26" s="95"/>
      <c r="C26" s="18"/>
      <c r="D26" s="88"/>
      <c r="E26" s="89"/>
      <c r="F26" s="96"/>
      <c r="G26" s="90"/>
      <c r="H26" s="96"/>
      <c r="I26" s="90"/>
      <c r="J26" s="96"/>
      <c r="K26" s="14"/>
      <c r="L26" s="14"/>
      <c r="M26" s="14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AD26" s="57"/>
      <c r="AE26" s="58" t="s">
        <v>43</v>
      </c>
      <c r="AF26" s="59">
        <f>AF25*AF23</f>
        <v>125601.26625000002</v>
      </c>
    </row>
    <row r="27" spans="1:32" ht="29.5" customHeight="1" x14ac:dyDescent="0.35">
      <c r="A27" s="87"/>
      <c r="B27" s="95"/>
      <c r="C27" s="18"/>
      <c r="D27" s="88"/>
      <c r="E27" s="89"/>
      <c r="F27" s="90"/>
      <c r="G27" s="90"/>
      <c r="H27" s="90"/>
      <c r="I27" s="90"/>
      <c r="J27" s="90"/>
      <c r="K27" s="14"/>
      <c r="L27" s="14"/>
      <c r="M27" s="14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AD27" s="57" t="s">
        <v>39</v>
      </c>
      <c r="AE27" s="58" t="s">
        <v>41</v>
      </c>
      <c r="AF27" s="59">
        <v>20000</v>
      </c>
    </row>
    <row r="28" spans="1:32" ht="16.5" customHeight="1" thickBot="1" x14ac:dyDescent="0.4">
      <c r="A28" s="87"/>
      <c r="B28" s="95"/>
      <c r="C28" s="18"/>
      <c r="D28" s="88"/>
      <c r="E28" s="89"/>
      <c r="F28" s="96"/>
      <c r="G28" s="90"/>
      <c r="H28" s="96"/>
      <c r="I28" s="90"/>
      <c r="J28" s="96"/>
      <c r="K28" s="14"/>
      <c r="L28" s="14"/>
      <c r="M28" s="14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AD28" s="69" t="s">
        <v>42</v>
      </c>
      <c r="AE28" s="70"/>
      <c r="AF28" s="71">
        <f>AF25*AF23-AF27</f>
        <v>105601.26625000002</v>
      </c>
    </row>
    <row r="29" spans="1:32" ht="16.5" customHeight="1" thickBot="1" x14ac:dyDescent="0.4">
      <c r="A29" s="87"/>
      <c r="B29" s="95"/>
      <c r="C29" s="18"/>
      <c r="D29" s="88"/>
      <c r="E29" s="89"/>
      <c r="F29" s="96"/>
      <c r="G29" s="90"/>
      <c r="H29" s="96"/>
      <c r="I29" s="90"/>
      <c r="J29" s="96"/>
      <c r="K29" s="14"/>
      <c r="L29" s="14"/>
      <c r="M29" s="14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</row>
    <row r="30" spans="1:32" ht="16.5" customHeight="1" x14ac:dyDescent="0.35">
      <c r="A30" s="87"/>
      <c r="B30" s="95"/>
      <c r="C30" s="18"/>
      <c r="D30" s="88"/>
      <c r="E30" s="89"/>
      <c r="F30" s="96"/>
      <c r="G30" s="90"/>
      <c r="H30" s="96"/>
      <c r="I30" s="90"/>
      <c r="J30" s="96"/>
      <c r="K30" s="14"/>
      <c r="L30" s="14"/>
      <c r="M30" s="14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AD30" s="47">
        <f>AF28</f>
        <v>105601.26625000002</v>
      </c>
      <c r="AE30" s="48" t="s">
        <v>53</v>
      </c>
      <c r="AF30" s="42"/>
    </row>
    <row r="31" spans="1:32" ht="16.5" customHeight="1" x14ac:dyDescent="0.35">
      <c r="A31" s="87"/>
      <c r="B31" s="95"/>
      <c r="C31" s="18"/>
      <c r="D31" s="88"/>
      <c r="E31" s="89"/>
      <c r="F31" s="96"/>
      <c r="G31" s="90"/>
      <c r="H31" s="96"/>
      <c r="I31" s="90"/>
      <c r="J31" s="96"/>
      <c r="K31" s="14"/>
      <c r="L31" s="14"/>
      <c r="M31" s="14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AD31" s="41"/>
      <c r="AE31" s="40" t="s">
        <v>46</v>
      </c>
      <c r="AF31" s="43"/>
    </row>
    <row r="32" spans="1:32" ht="16.5" customHeight="1" x14ac:dyDescent="0.35">
      <c r="A32" s="87"/>
      <c r="B32" s="95"/>
      <c r="C32" s="18"/>
      <c r="D32" s="88"/>
      <c r="E32" s="89"/>
      <c r="F32" s="96"/>
      <c r="G32" s="90"/>
      <c r="H32" s="96"/>
      <c r="I32" s="90"/>
      <c r="J32" s="96"/>
      <c r="K32" s="14"/>
      <c r="L32" s="14"/>
      <c r="M32" s="14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AD32" s="41"/>
      <c r="AE32" s="40" t="s">
        <v>47</v>
      </c>
      <c r="AF32" s="43"/>
    </row>
    <row r="33" spans="1:32" ht="16.5" customHeight="1" x14ac:dyDescent="0.35">
      <c r="A33" s="87"/>
      <c r="B33" s="95"/>
      <c r="C33" s="18"/>
      <c r="D33" s="88"/>
      <c r="E33" s="89"/>
      <c r="F33" s="96"/>
      <c r="G33" s="90"/>
      <c r="H33" s="96"/>
      <c r="I33" s="90"/>
      <c r="J33" s="96"/>
      <c r="K33" s="14"/>
      <c r="L33" s="14"/>
      <c r="M33" s="14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AD33" s="41"/>
      <c r="AE33" s="40" t="s">
        <v>48</v>
      </c>
      <c r="AF33" s="43"/>
    </row>
    <row r="34" spans="1:32" ht="16.5" customHeight="1" x14ac:dyDescent="0.35">
      <c r="A34" s="87"/>
      <c r="B34" s="95"/>
      <c r="C34" s="18"/>
      <c r="D34" s="88"/>
      <c r="E34" s="89"/>
      <c r="F34" s="96"/>
      <c r="G34" s="90"/>
      <c r="H34" s="96"/>
      <c r="I34" s="90"/>
      <c r="J34" s="96"/>
      <c r="K34" s="14"/>
      <c r="L34" s="14"/>
      <c r="M34" s="14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AD34" s="41"/>
      <c r="AE34" s="40" t="s">
        <v>49</v>
      </c>
      <c r="AF34" s="43"/>
    </row>
    <row r="35" spans="1:32" ht="16.5" customHeight="1" thickBot="1" x14ac:dyDescent="0.4">
      <c r="A35" s="15"/>
      <c r="B35" s="15"/>
      <c r="C35" s="18"/>
      <c r="D35" s="88"/>
      <c r="E35" s="15"/>
      <c r="F35" s="14"/>
      <c r="G35" s="14"/>
      <c r="H35" s="14"/>
      <c r="I35" s="14"/>
      <c r="J35" s="14"/>
      <c r="K35" s="14"/>
      <c r="L35" s="14"/>
      <c r="M35" s="14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AD35" s="44"/>
      <c r="AE35" s="45" t="s">
        <v>50</v>
      </c>
      <c r="AF35" s="46"/>
    </row>
    <row r="36" spans="1:32" x14ac:dyDescent="0.3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</row>
    <row r="37" spans="1:32" x14ac:dyDescent="0.35"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</row>
    <row r="38" spans="1:32" x14ac:dyDescent="0.35"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</row>
  </sheetData>
  <mergeCells count="10">
    <mergeCell ref="A28:A34"/>
    <mergeCell ref="AD2:AF2"/>
    <mergeCell ref="A16:A27"/>
    <mergeCell ref="S8:V8"/>
    <mergeCell ref="A11:A15"/>
    <mergeCell ref="Q5:R5"/>
    <mergeCell ref="Q6:R6"/>
    <mergeCell ref="Q7:R7"/>
    <mergeCell ref="A8:A10"/>
    <mergeCell ref="A4:A7"/>
  </mergeCells>
  <pageMargins left="0.7" right="0.7" top="0.75" bottom="0.75" header="0.3" footer="0.3"/>
  <pageSetup paperSize="9" scale="6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:Q35"/>
    </sheetView>
  </sheetViews>
  <sheetFormatPr defaultRowHeight="14.5" x14ac:dyDescent="0.35"/>
  <cols>
    <col min="12" max="12" width="8.726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Анжелика</dc:creator>
  <cp:lastModifiedBy>Пользователь</cp:lastModifiedBy>
  <cp:lastPrinted>2020-03-01T22:31:50Z</cp:lastPrinted>
  <dcterms:created xsi:type="dcterms:W3CDTF">2017-08-30T07:16:51Z</dcterms:created>
  <dcterms:modified xsi:type="dcterms:W3CDTF">2020-03-05T10:37:38Z</dcterms:modified>
</cp:coreProperties>
</file>